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Velocidad Pig" sheetId="1" r:id="rId1"/>
    <sheet name="Diseño de Tuberias" sheetId="2" r:id="rId2"/>
    <sheet name="compresores HP" sheetId="3" r:id="rId3"/>
    <sheet name="Hoja4" sheetId="4" r:id="rId4"/>
  </sheets>
  <calcPr calcId="144525"/>
</workbook>
</file>

<file path=xl/calcChain.xml><?xml version="1.0" encoding="utf-8"?>
<calcChain xmlns="http://schemas.openxmlformats.org/spreadsheetml/2006/main">
  <c r="C12" i="3" l="1"/>
  <c r="C22" i="3" l="1"/>
  <c r="C24" i="3" s="1"/>
  <c r="C21" i="3"/>
  <c r="B56" i="2" l="1"/>
  <c r="B55" i="2"/>
  <c r="B41" i="2"/>
  <c r="B43" i="2" s="1"/>
  <c r="B58" i="2" l="1"/>
  <c r="B61" i="2" s="1"/>
  <c r="C19" i="2"/>
  <c r="C21" i="2" s="1"/>
  <c r="G6" i="4"/>
  <c r="G7" i="4"/>
  <c r="G8" i="4"/>
  <c r="G9" i="4"/>
  <c r="G10" i="4"/>
  <c r="G11" i="4"/>
  <c r="G12" i="4"/>
  <c r="G13" i="4"/>
  <c r="G14" i="4"/>
  <c r="G15" i="4"/>
  <c r="G5" i="4"/>
  <c r="C23" i="3"/>
  <c r="K13" i="3"/>
  <c r="X10" i="2"/>
  <c r="X9" i="2"/>
  <c r="L16" i="2"/>
  <c r="D14" i="1"/>
  <c r="D16" i="1" s="1"/>
  <c r="G16" i="3" l="1"/>
  <c r="X11" i="2"/>
  <c r="X12" i="2" s="1"/>
  <c r="T18" i="2" s="1"/>
</calcChain>
</file>

<file path=xl/sharedStrings.xml><?xml version="1.0" encoding="utf-8"?>
<sst xmlns="http://schemas.openxmlformats.org/spreadsheetml/2006/main" count="124" uniqueCount="76">
  <si>
    <t>Qg</t>
  </si>
  <si>
    <t>Z</t>
  </si>
  <si>
    <t>Tm</t>
  </si>
  <si>
    <t>P</t>
  </si>
  <si>
    <t>d</t>
  </si>
  <si>
    <t>V</t>
  </si>
  <si>
    <t>F</t>
  </si>
  <si>
    <t>Psi</t>
  </si>
  <si>
    <t>Pulg</t>
  </si>
  <si>
    <t>d^2</t>
  </si>
  <si>
    <t>pulg2</t>
  </si>
  <si>
    <t>Ft/Seg</t>
  </si>
  <si>
    <t>VELOCIDAD DEL CHANCHITO</t>
  </si>
  <si>
    <t>S</t>
  </si>
  <si>
    <t>T</t>
  </si>
  <si>
    <t>f</t>
  </si>
  <si>
    <t>L</t>
  </si>
  <si>
    <t>P1</t>
  </si>
  <si>
    <t>d^5</t>
  </si>
  <si>
    <t>delta P =</t>
  </si>
  <si>
    <t>R</t>
  </si>
  <si>
    <t>MMCPD</t>
  </si>
  <si>
    <t>Ft</t>
  </si>
  <si>
    <t xml:space="preserve">DISEÑO DE TUBERIAS POR CAIDA DE PRESION </t>
  </si>
  <si>
    <t xml:space="preserve">DISEÑO DE TUBERIAS POR VELOCIDAD DEL GAS </t>
  </si>
  <si>
    <t>MMPCD</t>
  </si>
  <si>
    <t>adim</t>
  </si>
  <si>
    <t>Vg</t>
  </si>
  <si>
    <t>Ft/Seg.</t>
  </si>
  <si>
    <t>psi</t>
  </si>
  <si>
    <t>pulg</t>
  </si>
  <si>
    <t xml:space="preserve">CALCULO DE LA CAPACIDAD DE LA TUBERIA </t>
  </si>
  <si>
    <t>P2</t>
  </si>
  <si>
    <t>Delta P^2=</t>
  </si>
  <si>
    <t>resltado</t>
  </si>
  <si>
    <t>raiz de Res.</t>
  </si>
  <si>
    <t>POTENCIA DE UN COMPRESOR RECIPROCANTE</t>
  </si>
  <si>
    <t>SGg</t>
  </si>
  <si>
    <t>K</t>
  </si>
  <si>
    <t>Q</t>
  </si>
  <si>
    <t>T1</t>
  </si>
  <si>
    <t>Z1</t>
  </si>
  <si>
    <t>Z2</t>
  </si>
  <si>
    <t>NA</t>
  </si>
  <si>
    <t>K-1/K</t>
  </si>
  <si>
    <t>Z1+Z2/2</t>
  </si>
  <si>
    <t>r^k-1/k</t>
  </si>
  <si>
    <t>HP=</t>
  </si>
  <si>
    <t>K/K-1</t>
  </si>
  <si>
    <t>N2</t>
  </si>
  <si>
    <t>CO2</t>
  </si>
  <si>
    <t>C1</t>
  </si>
  <si>
    <t>C2</t>
  </si>
  <si>
    <t>C3</t>
  </si>
  <si>
    <t>i-C4</t>
  </si>
  <si>
    <t>n-C4</t>
  </si>
  <si>
    <t>i-C5</t>
  </si>
  <si>
    <t>n-C5</t>
  </si>
  <si>
    <t>C6</t>
  </si>
  <si>
    <t>C7</t>
  </si>
  <si>
    <t>Hp</t>
  </si>
  <si>
    <t>%</t>
  </si>
  <si>
    <t>Geg</t>
  </si>
  <si>
    <t>Ql</t>
  </si>
  <si>
    <t>di</t>
  </si>
  <si>
    <t>di^2</t>
  </si>
  <si>
    <t>BPD</t>
  </si>
  <si>
    <t>Vl</t>
  </si>
  <si>
    <t>GE</t>
  </si>
  <si>
    <t>di^5</t>
  </si>
  <si>
    <t>Ql^2</t>
  </si>
  <si>
    <t>DeltaP</t>
  </si>
  <si>
    <t>Psi/100 Ft</t>
  </si>
  <si>
    <t>Longitud</t>
  </si>
  <si>
    <t>caida de P</t>
  </si>
  <si>
    <t>LINEAS DE PETROLEO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</si>
</sst>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4" borderId="1" xfId="0" applyFill="1" applyBorder="1"/>
    <xf numFmtId="0" fontId="0" fillId="5" borderId="0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1" xfId="0" applyFill="1" applyBorder="1"/>
    <xf numFmtId="0" fontId="0" fillId="2" borderId="0" xfId="0" applyFill="1" applyBorder="1"/>
    <xf numFmtId="0" fontId="0" fillId="2" borderId="5" xfId="0" applyFill="1" applyBorder="1"/>
    <xf numFmtId="0" fontId="0" fillId="6" borderId="0" xfId="0" applyFill="1"/>
    <xf numFmtId="0" fontId="3" fillId="6" borderId="0" xfId="0" applyFont="1" applyFill="1"/>
    <xf numFmtId="0" fontId="0" fillId="7" borderId="0" xfId="0" applyFill="1"/>
    <xf numFmtId="0" fontId="3" fillId="7" borderId="0" xfId="0" applyFont="1" applyFill="1"/>
    <xf numFmtId="0" fontId="3" fillId="3" borderId="0" xfId="0" applyFont="1" applyFill="1"/>
    <xf numFmtId="0" fontId="1" fillId="5" borderId="0" xfId="0" applyFont="1" applyFill="1" applyBorder="1"/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right" vertical="center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4" borderId="10" xfId="0" applyFill="1" applyBorder="1"/>
    <xf numFmtId="0" fontId="0" fillId="0" borderId="12" xfId="0" applyBorder="1"/>
    <xf numFmtId="0" fontId="0" fillId="8" borderId="0" xfId="0" applyFill="1"/>
    <xf numFmtId="0" fontId="0" fillId="9" borderId="0" xfId="0" applyFill="1"/>
    <xf numFmtId="0" fontId="6" fillId="0" borderId="0" xfId="0" applyFont="1"/>
    <xf numFmtId="0" fontId="7" fillId="9" borderId="0" xfId="0" applyFont="1" applyFill="1"/>
    <xf numFmtId="0" fontId="0" fillId="5" borderId="0" xfId="0" applyFill="1"/>
    <xf numFmtId="0" fontId="0" fillId="0" borderId="0" xfId="0" applyFill="1"/>
    <xf numFmtId="0" fontId="1" fillId="9" borderId="0" xfId="0" applyFont="1" applyFill="1"/>
    <xf numFmtId="0" fontId="8" fillId="9" borderId="0" xfId="0" applyFont="1" applyFill="1"/>
    <xf numFmtId="0" fontId="2" fillId="5" borderId="0" xfId="0" applyFont="1" applyFill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</xdr:colOff>
      <xdr:row>2</xdr:row>
      <xdr:rowOff>28575</xdr:rowOff>
    </xdr:from>
    <xdr:to>
      <xdr:col>7</xdr:col>
      <xdr:colOff>338513</xdr:colOff>
      <xdr:row>5</xdr:row>
      <xdr:rowOff>79326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3 Rectángulo"/>
            <xdr:cNvSpPr/>
          </xdr:nvSpPr>
          <xdr:spPr>
            <a:xfrm>
              <a:off x="1771650" y="619125"/>
              <a:ext cx="3938963" cy="63177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36576" indent="0">
                <a:buNone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s-BO">
                        <a:latin typeface="Cambria Math"/>
                      </a:rPr>
                      <m:t>V</m:t>
                    </m:r>
                    <m:r>
                      <a:rPr lang="es-BO">
                        <a:latin typeface="Cambria Math"/>
                      </a:rPr>
                      <m:t>=5.996</m:t>
                    </m:r>
                    <m:r>
                      <a:rPr lang="es-ES" i="1">
                        <a:latin typeface="Cambria Math"/>
                      </a:rPr>
                      <m:t>𝑥</m:t>
                    </m:r>
                    <m:sSup>
                      <m:sSupPr>
                        <m:ctrlPr>
                          <a:rPr lang="es-ES" i="1">
                            <a:latin typeface="Cambria Math"/>
                          </a:rPr>
                        </m:ctrlPr>
                      </m:sSupPr>
                      <m:e>
                        <m:r>
                          <a:rPr lang="es-BO">
                            <a:latin typeface="Cambria Math"/>
                          </a:rPr>
                          <m:t>10</m:t>
                        </m:r>
                      </m:e>
                      <m:sup>
                        <m:r>
                          <a:rPr lang="es-BO" i="1">
                            <a:latin typeface="Cambria Math"/>
                          </a:rPr>
                          <m:t>−</m:t>
                        </m:r>
                        <m:r>
                          <a:rPr lang="es-BO">
                            <a:latin typeface="Cambria Math"/>
                          </a:rPr>
                          <m:t>5</m:t>
                        </m:r>
                      </m:sup>
                    </m:sSup>
                    <m:f>
                      <m:fPr>
                        <m:ctrlPr>
                          <a:rPr lang="es-ES" i="1">
                            <a:latin typeface="Cambria Math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s-ES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s-ES">
                                <a:latin typeface="Cambria Math"/>
                              </a:rPr>
                              <m:t>Q</m:t>
                            </m:r>
                          </m:e>
                          <m:sub>
                            <m:r>
                              <m:rPr>
                                <m:sty m:val="p"/>
                              </m:rPr>
                              <a:rPr lang="es-BO">
                                <a:latin typeface="Cambria Math"/>
                              </a:rPr>
                              <m:t>g</m:t>
                            </m:r>
                          </m:sub>
                        </m:sSub>
                        <m:r>
                          <a:rPr lang="es-ES">
                            <a:latin typeface="Cambria Math"/>
                          </a:rPr>
                          <m:t>∗</m:t>
                        </m:r>
                        <m:r>
                          <m:rPr>
                            <m:sty m:val="p"/>
                          </m:rPr>
                          <a:rPr lang="es-ES">
                            <a:latin typeface="Cambria Math"/>
                          </a:rPr>
                          <m:t>Z</m:t>
                        </m:r>
                        <m:r>
                          <a:rPr lang="es-ES">
                            <a:latin typeface="Cambria Math"/>
                          </a:rPr>
                          <m:t>∗(</m:t>
                        </m:r>
                        <m:r>
                          <m:rPr>
                            <m:sty m:val="p"/>
                          </m:rPr>
                          <a:rPr lang="es-BO">
                            <a:latin typeface="Cambria Math"/>
                          </a:rPr>
                          <m:t>Tm</m:t>
                        </m:r>
                        <m:r>
                          <a:rPr lang="es-BO">
                            <a:latin typeface="Cambria Math"/>
                          </a:rPr>
                          <m:t>+460)</m:t>
                        </m:r>
                      </m:num>
                      <m:den>
                        <m:r>
                          <m:rPr>
                            <m:sty m:val="p"/>
                          </m:rPr>
                          <a:rPr lang="es-ES">
                            <a:latin typeface="Cambria Math"/>
                          </a:rPr>
                          <m:t>Pm</m:t>
                        </m:r>
                        <m:r>
                          <a:rPr lang="es-ES">
                            <a:latin typeface="Cambria Math"/>
                          </a:rPr>
                          <m:t> ∗ </m:t>
                        </m:r>
                        <m:sSup>
                          <m:sSupPr>
                            <m:ctrlPr>
                              <a:rPr lang="es-ES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m:rPr>
                                <m:sty m:val="p"/>
                              </m:rPr>
                              <a:rPr lang="es-BO">
                                <a:latin typeface="Cambria Math"/>
                              </a:rPr>
                              <m:t>d</m:t>
                            </m:r>
                          </m:e>
                          <m:sup>
                            <m:r>
                              <a:rPr lang="es-BO">
                                <a:latin typeface="Cambria Math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es-ES"/>
            </a:p>
          </xdr:txBody>
        </xdr:sp>
      </mc:Choice>
      <mc:Fallback xmlns="">
        <xdr:sp macro="" textlink="">
          <xdr:nvSpPr>
            <xdr:cNvPr id="3" name="3 Rectángulo"/>
            <xdr:cNvSpPr/>
          </xdr:nvSpPr>
          <xdr:spPr>
            <a:xfrm>
              <a:off x="1771650" y="619125"/>
              <a:ext cx="3938963" cy="631776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es-E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36576" indent="0">
                <a:buNone/>
              </a:pPr>
              <a:r>
                <a:rPr lang="es-BO" i="0">
                  <a:latin typeface="Cambria Math"/>
                </a:rPr>
                <a:t>V=5.996</a:t>
              </a:r>
              <a:r>
                <a:rPr lang="es-ES" i="0">
                  <a:latin typeface="Cambria Math"/>
                </a:rPr>
                <a:t>𝑥〖</a:t>
              </a:r>
              <a:r>
                <a:rPr lang="es-BO" i="0">
                  <a:latin typeface="Cambria Math"/>
                </a:rPr>
                <a:t>10</a:t>
              </a:r>
              <a:r>
                <a:rPr lang="es-ES" i="0">
                  <a:latin typeface="Cambria Math"/>
                </a:rPr>
                <a:t>〗^(</a:t>
              </a:r>
              <a:r>
                <a:rPr lang="es-BO" i="0">
                  <a:latin typeface="Cambria Math"/>
                </a:rPr>
                <a:t>−5</a:t>
              </a:r>
              <a:r>
                <a:rPr lang="es-ES" i="0">
                  <a:latin typeface="Cambria Math"/>
                </a:rPr>
                <a:t>)  (Q_</a:t>
              </a:r>
              <a:r>
                <a:rPr lang="es-BO" i="0">
                  <a:latin typeface="Cambria Math"/>
                </a:rPr>
                <a:t>g</a:t>
              </a:r>
              <a:r>
                <a:rPr lang="es-ES" i="0">
                  <a:latin typeface="Cambria Math"/>
                </a:rPr>
                <a:t>∗Z∗(</a:t>
              </a:r>
              <a:r>
                <a:rPr lang="es-BO" i="0">
                  <a:latin typeface="Cambria Math"/>
                </a:rPr>
                <a:t>Tm+460)</a:t>
              </a:r>
              <a:r>
                <a:rPr lang="es-ES" i="0">
                  <a:latin typeface="Cambria Math"/>
                </a:rPr>
                <a:t>)/(Pm ∗ </a:t>
              </a:r>
              <a:r>
                <a:rPr lang="es-BO" i="0">
                  <a:latin typeface="Cambria Math"/>
                </a:rPr>
                <a:t>d</a:t>
              </a:r>
              <a:r>
                <a:rPr lang="es-ES" i="0">
                  <a:latin typeface="Cambria Math"/>
                </a:rPr>
                <a:t>^</a:t>
              </a:r>
              <a:r>
                <a:rPr lang="es-BO" i="0">
                  <a:latin typeface="Cambria Math"/>
                </a:rPr>
                <a:t>2 </a:t>
              </a:r>
              <a:r>
                <a:rPr lang="es-ES" i="0">
                  <a:latin typeface="Cambria Math"/>
                </a:rPr>
                <a:t>)</a:t>
              </a:r>
              <a:endParaRPr lang="es-ES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9</xdr:row>
      <xdr:rowOff>142875</xdr:rowOff>
    </xdr:from>
    <xdr:to>
      <xdr:col>9</xdr:col>
      <xdr:colOff>218585</xdr:colOff>
      <xdr:row>26</xdr:row>
      <xdr:rowOff>66280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1971675"/>
          <a:ext cx="3923810" cy="3161905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4</xdr:row>
      <xdr:rowOff>9525</xdr:rowOff>
    </xdr:from>
    <xdr:to>
      <xdr:col>6</xdr:col>
      <xdr:colOff>275839</xdr:colOff>
      <xdr:row>7</xdr:row>
      <xdr:rowOff>142787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2100" y="885825"/>
          <a:ext cx="3085714" cy="704762"/>
        </a:xfrm>
        <a:prstGeom prst="rect">
          <a:avLst/>
        </a:prstGeom>
      </xdr:spPr>
    </xdr:pic>
    <xdr:clientData/>
  </xdr:twoCellAnchor>
  <xdr:twoCellAnchor editAs="oneCell">
    <xdr:from>
      <xdr:col>12</xdr:col>
      <xdr:colOff>219075</xdr:colOff>
      <xdr:row>3</xdr:row>
      <xdr:rowOff>133350</xdr:rowOff>
    </xdr:from>
    <xdr:to>
      <xdr:col>14</xdr:col>
      <xdr:colOff>504599</xdr:colOff>
      <xdr:row>7</xdr:row>
      <xdr:rowOff>95160</xdr:rowOff>
    </xdr:to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72550" y="819150"/>
          <a:ext cx="1809524" cy="723810"/>
        </a:xfrm>
        <a:prstGeom prst="rect">
          <a:avLst/>
        </a:prstGeom>
      </xdr:spPr>
    </xdr:pic>
    <xdr:clientData/>
  </xdr:twoCellAnchor>
  <xdr:twoCellAnchor editAs="oneCell">
    <xdr:from>
      <xdr:col>19</xdr:col>
      <xdr:colOff>333375</xdr:colOff>
      <xdr:row>3</xdr:row>
      <xdr:rowOff>38100</xdr:rowOff>
    </xdr:from>
    <xdr:to>
      <xdr:col>23</xdr:col>
      <xdr:colOff>514011</xdr:colOff>
      <xdr:row>6</xdr:row>
      <xdr:rowOff>190410</xdr:rowOff>
    </xdr:to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039850" y="723900"/>
          <a:ext cx="2714286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31</xdr:row>
      <xdr:rowOff>152400</xdr:rowOff>
    </xdr:from>
    <xdr:to>
      <xdr:col>3</xdr:col>
      <xdr:colOff>209550</xdr:colOff>
      <xdr:row>36</xdr:row>
      <xdr:rowOff>83717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277225"/>
          <a:ext cx="2009775" cy="88381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381000</xdr:colOff>
      <xdr:row>44</xdr:row>
      <xdr:rowOff>28575</xdr:rowOff>
    </xdr:from>
    <xdr:to>
      <xdr:col>5</xdr:col>
      <xdr:colOff>28575</xdr:colOff>
      <xdr:row>49</xdr:row>
      <xdr:rowOff>3491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0629900"/>
          <a:ext cx="3257550" cy="92741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4</xdr:row>
      <xdr:rowOff>0</xdr:rowOff>
    </xdr:from>
    <xdr:to>
      <xdr:col>11</xdr:col>
      <xdr:colOff>723683</xdr:colOff>
      <xdr:row>6</xdr:row>
      <xdr:rowOff>180905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8925" y="762000"/>
          <a:ext cx="1733333" cy="5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3</xdr:row>
      <xdr:rowOff>161925</xdr:rowOff>
    </xdr:from>
    <xdr:to>
      <xdr:col>7</xdr:col>
      <xdr:colOff>74400</xdr:colOff>
      <xdr:row>7</xdr:row>
      <xdr:rowOff>133350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" y="733425"/>
          <a:ext cx="4636875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F10" sqref="F10"/>
    </sheetView>
  </sheetViews>
  <sheetFormatPr baseColWidth="10" defaultRowHeight="15" x14ac:dyDescent="0.25"/>
  <cols>
    <col min="4" max="4" width="12" bestFit="1" customWidth="1"/>
  </cols>
  <sheetData>
    <row r="1" spans="1:9" ht="31.5" x14ac:dyDescent="0.5">
      <c r="A1" s="36"/>
      <c r="B1" s="36"/>
      <c r="C1" s="37" t="s">
        <v>12</v>
      </c>
      <c r="D1" s="36"/>
      <c r="E1" s="36"/>
      <c r="F1" s="36"/>
      <c r="G1" s="36"/>
      <c r="H1" s="36"/>
      <c r="I1" s="36"/>
    </row>
    <row r="3" spans="1:9" x14ac:dyDescent="0.25">
      <c r="C3" s="34"/>
      <c r="D3" s="34"/>
      <c r="E3" s="34"/>
      <c r="F3" s="34"/>
      <c r="G3" s="34"/>
      <c r="H3" s="34"/>
    </row>
    <row r="4" spans="1:9" ht="15.75" x14ac:dyDescent="0.25">
      <c r="C4" s="34"/>
      <c r="D4" s="38"/>
      <c r="E4" s="34"/>
      <c r="F4" s="34"/>
      <c r="G4" s="34"/>
      <c r="H4" s="34"/>
    </row>
    <row r="5" spans="1:9" x14ac:dyDescent="0.25">
      <c r="C5" s="34"/>
      <c r="D5" s="34"/>
      <c r="E5" s="34"/>
      <c r="F5" s="34"/>
      <c r="G5" s="34"/>
      <c r="H5" s="34"/>
    </row>
    <row r="6" spans="1:9" x14ac:dyDescent="0.25">
      <c r="C6" s="34"/>
      <c r="D6" s="34"/>
      <c r="E6" s="34"/>
      <c r="F6" s="34"/>
      <c r="G6" s="34"/>
      <c r="H6" s="34"/>
    </row>
    <row r="9" spans="1:9" x14ac:dyDescent="0.25">
      <c r="C9" s="4" t="s">
        <v>0</v>
      </c>
      <c r="D9" s="3">
        <v>15000000</v>
      </c>
      <c r="E9" s="4" t="s">
        <v>25</v>
      </c>
    </row>
    <row r="10" spans="1:9" x14ac:dyDescent="0.25">
      <c r="C10" s="4" t="s">
        <v>1</v>
      </c>
      <c r="D10" s="3">
        <v>0.89</v>
      </c>
      <c r="E10" s="4"/>
    </row>
    <row r="11" spans="1:9" x14ac:dyDescent="0.25">
      <c r="C11" s="4" t="s">
        <v>2</v>
      </c>
      <c r="D11" s="3">
        <v>100</v>
      </c>
      <c r="E11" s="4" t="s">
        <v>6</v>
      </c>
    </row>
    <row r="12" spans="1:9" x14ac:dyDescent="0.25">
      <c r="C12" s="4" t="s">
        <v>3</v>
      </c>
      <c r="D12" s="3">
        <v>850</v>
      </c>
      <c r="E12" s="4" t="s">
        <v>7</v>
      </c>
    </row>
    <row r="13" spans="1:9" x14ac:dyDescent="0.25">
      <c r="C13" s="4" t="s">
        <v>4</v>
      </c>
      <c r="D13" s="3">
        <v>6</v>
      </c>
      <c r="E13" s="4" t="s">
        <v>8</v>
      </c>
    </row>
    <row r="14" spans="1:9" x14ac:dyDescent="0.25">
      <c r="C14" s="4" t="s">
        <v>9</v>
      </c>
      <c r="D14" s="3">
        <f>D13*D13</f>
        <v>36</v>
      </c>
      <c r="E14" s="4" t="s">
        <v>10</v>
      </c>
    </row>
    <row r="16" spans="1:9" x14ac:dyDescent="0.25">
      <c r="C16" s="1" t="s">
        <v>5</v>
      </c>
      <c r="D16" s="1">
        <f>0.00005996*((D9*(D11+460))/(D12*D14))</f>
        <v>16.459607843137256</v>
      </c>
      <c r="E16" s="1" t="s">
        <v>11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opLeftCell="A53" workbookViewId="0">
      <selection activeCell="G76" sqref="G76"/>
    </sheetView>
  </sheetViews>
  <sheetFormatPr baseColWidth="10" defaultRowHeight="15" x14ac:dyDescent="0.25"/>
  <cols>
    <col min="2" max="2" width="8.42578125" customWidth="1"/>
    <col min="12" max="12" width="8.5703125" customWidth="1"/>
    <col min="19" max="19" width="5.7109375" customWidth="1"/>
    <col min="20" max="20" width="8.5703125" customWidth="1"/>
    <col min="22" max="22" width="6.5703125" customWidth="1"/>
  </cols>
  <sheetData>
    <row r="1" spans="1:2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9"/>
      <c r="L1" s="19"/>
      <c r="M1" s="19"/>
      <c r="N1" s="19"/>
      <c r="O1" s="19"/>
      <c r="P1" s="19"/>
      <c r="Q1" s="19"/>
      <c r="R1" s="2"/>
      <c r="S1" s="2"/>
      <c r="T1" s="2"/>
      <c r="U1" s="2"/>
      <c r="V1" s="2"/>
      <c r="W1" s="2"/>
      <c r="X1" s="2"/>
      <c r="Y1" s="2"/>
    </row>
    <row r="2" spans="1:25" ht="24" thickBot="1" x14ac:dyDescent="0.4">
      <c r="A2" s="17"/>
      <c r="B2" s="18" t="s">
        <v>23</v>
      </c>
      <c r="C2" s="17"/>
      <c r="D2" s="17"/>
      <c r="E2" s="17"/>
      <c r="F2" s="17"/>
      <c r="G2" s="17"/>
      <c r="H2" s="17"/>
      <c r="I2" s="17"/>
      <c r="J2" s="17"/>
      <c r="K2" s="20" t="s">
        <v>24</v>
      </c>
      <c r="L2" s="19"/>
      <c r="M2" s="19"/>
      <c r="N2" s="19"/>
      <c r="O2" s="19"/>
      <c r="P2" s="19"/>
      <c r="Q2" s="19"/>
      <c r="R2" s="2"/>
      <c r="S2" s="21" t="s">
        <v>31</v>
      </c>
      <c r="T2" s="2"/>
      <c r="U2" s="2"/>
      <c r="V2" s="2"/>
      <c r="W2" s="2"/>
      <c r="X2" s="2"/>
      <c r="Y2" s="2"/>
    </row>
    <row r="3" spans="1:25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6"/>
      <c r="L3" s="7"/>
      <c r="M3" s="7"/>
      <c r="N3" s="7"/>
      <c r="O3" s="7"/>
      <c r="P3" s="7"/>
      <c r="Q3" s="7"/>
      <c r="R3" s="6"/>
      <c r="S3" s="7"/>
      <c r="T3" s="7"/>
      <c r="U3" s="7"/>
      <c r="V3" s="7"/>
      <c r="W3" s="7"/>
      <c r="X3" s="7"/>
      <c r="Y3" s="8"/>
    </row>
    <row r="4" spans="1:25" x14ac:dyDescent="0.25">
      <c r="A4" s="9"/>
      <c r="B4" s="5"/>
      <c r="C4" s="5"/>
      <c r="D4" s="5"/>
      <c r="E4" s="5"/>
      <c r="F4" s="5"/>
      <c r="G4" s="5"/>
      <c r="H4" s="5"/>
      <c r="I4" s="5"/>
      <c r="J4" s="5"/>
      <c r="K4" s="9"/>
      <c r="L4" s="5"/>
      <c r="M4" s="5"/>
      <c r="N4" s="5"/>
      <c r="O4" s="5"/>
      <c r="P4" s="5"/>
      <c r="Q4" s="5"/>
      <c r="R4" s="9"/>
      <c r="S4" s="5"/>
      <c r="T4" s="5"/>
      <c r="U4" s="5"/>
      <c r="V4" s="5"/>
      <c r="W4" s="5"/>
      <c r="X4" s="5"/>
      <c r="Y4" s="10"/>
    </row>
    <row r="5" spans="1:25" x14ac:dyDescent="0.25">
      <c r="A5" s="9"/>
      <c r="B5" s="5"/>
      <c r="C5" s="5"/>
      <c r="D5" s="5"/>
      <c r="E5" s="5"/>
      <c r="F5" s="5"/>
      <c r="G5" s="5"/>
      <c r="H5" s="5"/>
      <c r="I5" s="5"/>
      <c r="J5" s="5"/>
      <c r="K5" s="9"/>
      <c r="L5" s="5"/>
      <c r="M5" s="5"/>
      <c r="N5" s="5"/>
      <c r="O5" s="5"/>
      <c r="P5" s="5"/>
      <c r="Q5" s="5"/>
      <c r="R5" s="9"/>
      <c r="S5" s="5"/>
      <c r="T5" s="5"/>
      <c r="U5" s="5"/>
      <c r="V5" s="5"/>
      <c r="W5" s="5"/>
      <c r="X5" s="5"/>
      <c r="Y5" s="10"/>
    </row>
    <row r="6" spans="1:25" x14ac:dyDescent="0.25">
      <c r="A6" s="9"/>
      <c r="B6" s="5"/>
      <c r="C6" s="5"/>
      <c r="D6" s="5"/>
      <c r="E6" s="5"/>
      <c r="F6" s="5"/>
      <c r="G6" s="5"/>
      <c r="H6" s="5"/>
      <c r="I6" s="5"/>
      <c r="J6" s="5"/>
      <c r="K6" s="9"/>
      <c r="L6" s="5"/>
      <c r="M6" s="5"/>
      <c r="N6" s="5"/>
      <c r="O6" s="5"/>
      <c r="P6" s="5"/>
      <c r="Q6" s="5"/>
      <c r="R6" s="9"/>
      <c r="S6" s="5"/>
      <c r="T6" s="5"/>
      <c r="U6" s="5"/>
      <c r="V6" s="5"/>
      <c r="W6" s="5"/>
      <c r="X6" s="5"/>
      <c r="Y6" s="10"/>
    </row>
    <row r="7" spans="1:25" x14ac:dyDescent="0.25">
      <c r="A7" s="9"/>
      <c r="B7" s="5"/>
      <c r="C7" s="5"/>
      <c r="D7" s="5"/>
      <c r="E7" s="5"/>
      <c r="F7" s="5"/>
      <c r="G7" s="5"/>
      <c r="H7" s="5"/>
      <c r="I7" s="5"/>
      <c r="J7" s="5"/>
      <c r="K7" s="9"/>
      <c r="L7" s="5"/>
      <c r="M7" s="5"/>
      <c r="N7" s="5"/>
      <c r="O7" s="5"/>
      <c r="P7" s="5"/>
      <c r="Q7" s="5"/>
      <c r="R7" s="9"/>
      <c r="S7" s="5"/>
      <c r="T7" s="5"/>
      <c r="U7" s="5"/>
      <c r="V7" s="5"/>
      <c r="W7" s="5"/>
      <c r="X7" s="5"/>
      <c r="Y7" s="10"/>
    </row>
    <row r="8" spans="1:25" x14ac:dyDescent="0.25">
      <c r="A8" s="9"/>
      <c r="B8" s="5"/>
      <c r="C8" s="5"/>
      <c r="D8" s="5"/>
      <c r="E8" s="5"/>
      <c r="F8" s="5"/>
      <c r="G8" s="5"/>
      <c r="H8" s="5"/>
      <c r="I8" s="5"/>
      <c r="J8" s="5"/>
      <c r="K8" s="9"/>
      <c r="L8" s="5"/>
      <c r="M8" s="5"/>
      <c r="N8" s="5"/>
      <c r="O8" s="5"/>
      <c r="P8" s="5"/>
      <c r="Q8" s="5"/>
      <c r="R8" s="9"/>
      <c r="S8" s="5"/>
      <c r="T8" s="5"/>
      <c r="U8" s="5"/>
      <c r="V8" s="5"/>
      <c r="W8" s="5"/>
      <c r="X8" s="5"/>
      <c r="Y8" s="10"/>
    </row>
    <row r="9" spans="1:25" x14ac:dyDescent="0.25">
      <c r="A9" s="9"/>
      <c r="B9" s="5"/>
      <c r="C9" s="5"/>
      <c r="D9" s="5"/>
      <c r="E9" s="5"/>
      <c r="F9" s="5"/>
      <c r="G9" s="5"/>
      <c r="H9" s="5"/>
      <c r="I9" s="5"/>
      <c r="J9" s="5"/>
      <c r="K9" s="9"/>
      <c r="L9" s="5"/>
      <c r="M9" s="5"/>
      <c r="N9" s="5"/>
      <c r="O9" s="5"/>
      <c r="P9" s="5"/>
      <c r="Q9" s="5"/>
      <c r="R9" s="9"/>
      <c r="S9" s="4" t="s">
        <v>4</v>
      </c>
      <c r="T9" s="14">
        <v>8</v>
      </c>
      <c r="U9" s="4" t="s">
        <v>8</v>
      </c>
      <c r="V9" s="5"/>
      <c r="W9" s="22" t="s">
        <v>33</v>
      </c>
      <c r="X9" s="22">
        <f>T10^2-T11^2</f>
        <v>45920.367100000032</v>
      </c>
      <c r="Y9" s="10"/>
    </row>
    <row r="10" spans="1:25" x14ac:dyDescent="0.25">
      <c r="A10" s="9"/>
      <c r="B10" s="5"/>
      <c r="C10" s="5"/>
      <c r="D10" s="5"/>
      <c r="E10" s="5"/>
      <c r="F10" s="5"/>
      <c r="G10" s="5"/>
      <c r="H10" s="5"/>
      <c r="I10" s="5"/>
      <c r="J10" s="5"/>
      <c r="K10" s="4" t="s">
        <v>1</v>
      </c>
      <c r="L10" s="14">
        <v>0.89</v>
      </c>
      <c r="M10" s="4" t="s">
        <v>26</v>
      </c>
      <c r="N10" s="5"/>
      <c r="O10" s="5"/>
      <c r="P10" s="5"/>
      <c r="Q10" s="5"/>
      <c r="R10" s="9"/>
      <c r="S10" s="4" t="s">
        <v>17</v>
      </c>
      <c r="T10" s="14">
        <v>1000</v>
      </c>
      <c r="U10" s="4" t="s">
        <v>29</v>
      </c>
      <c r="V10" s="5"/>
      <c r="W10" s="22" t="s">
        <v>18</v>
      </c>
      <c r="X10" s="22">
        <f>T9^5</f>
        <v>32768</v>
      </c>
      <c r="Y10" s="10"/>
    </row>
    <row r="11" spans="1:25" x14ac:dyDescent="0.25">
      <c r="A11" s="9"/>
      <c r="B11" s="4" t="s">
        <v>62</v>
      </c>
      <c r="C11" s="14">
        <v>0.72</v>
      </c>
      <c r="D11" s="4"/>
      <c r="E11" s="5"/>
      <c r="F11" s="5"/>
      <c r="G11" s="5"/>
      <c r="H11" s="5"/>
      <c r="I11" s="5"/>
      <c r="J11" s="5"/>
      <c r="K11" s="4" t="s">
        <v>0</v>
      </c>
      <c r="L11" s="14">
        <v>28</v>
      </c>
      <c r="M11" s="4" t="s">
        <v>25</v>
      </c>
      <c r="N11" s="5"/>
      <c r="O11" s="5"/>
      <c r="P11" s="5"/>
      <c r="Q11" s="5"/>
      <c r="R11" s="9"/>
      <c r="S11" s="4" t="s">
        <v>32</v>
      </c>
      <c r="T11" s="14">
        <v>976.77</v>
      </c>
      <c r="U11" s="4" t="s">
        <v>29</v>
      </c>
      <c r="V11" s="5"/>
      <c r="W11" s="22" t="s">
        <v>34</v>
      </c>
      <c r="X11" s="22">
        <f>((X10*X9)/(T12*T13*T14*T15*T16))*0.199</f>
        <v>15961.726169028609</v>
      </c>
      <c r="Y11" s="10"/>
    </row>
    <row r="12" spans="1:25" x14ac:dyDescent="0.25">
      <c r="A12" s="9"/>
      <c r="B12" s="4" t="s">
        <v>0</v>
      </c>
      <c r="C12" s="14">
        <v>28</v>
      </c>
      <c r="D12" s="4" t="s">
        <v>21</v>
      </c>
      <c r="E12" s="5"/>
      <c r="F12" s="5"/>
      <c r="G12" s="5"/>
      <c r="H12" s="5"/>
      <c r="I12" s="5"/>
      <c r="J12" s="5"/>
      <c r="K12" s="4" t="s">
        <v>14</v>
      </c>
      <c r="L12" s="14">
        <v>560</v>
      </c>
      <c r="M12" s="4"/>
      <c r="N12" s="5"/>
      <c r="O12" s="5"/>
      <c r="P12" s="5"/>
      <c r="Q12" s="5"/>
      <c r="R12" s="9"/>
      <c r="S12" s="4" t="s">
        <v>1</v>
      </c>
      <c r="T12" s="14">
        <v>0.91</v>
      </c>
      <c r="U12" s="4" t="s">
        <v>26</v>
      </c>
      <c r="V12" s="5"/>
      <c r="W12" s="22" t="s">
        <v>35</v>
      </c>
      <c r="X12" s="22">
        <f>X11^0.5</f>
        <v>126.3397252214386</v>
      </c>
      <c r="Y12" s="10"/>
    </row>
    <row r="13" spans="1:25" x14ac:dyDescent="0.25">
      <c r="A13" s="9"/>
      <c r="B13" s="4" t="s">
        <v>1</v>
      </c>
      <c r="C13" s="14">
        <v>0.89</v>
      </c>
      <c r="D13" s="4"/>
      <c r="E13" s="5"/>
      <c r="F13" s="5"/>
      <c r="G13" s="5"/>
      <c r="H13" s="5"/>
      <c r="I13" s="5"/>
      <c r="J13" s="5"/>
      <c r="K13" s="4" t="s">
        <v>4</v>
      </c>
      <c r="L13" s="14">
        <v>6</v>
      </c>
      <c r="M13" s="4" t="s">
        <v>8</v>
      </c>
      <c r="N13" s="5"/>
      <c r="O13" s="5"/>
      <c r="P13" s="5"/>
      <c r="Q13" s="5"/>
      <c r="R13" s="9"/>
      <c r="S13" s="4" t="s">
        <v>14</v>
      </c>
      <c r="T13" s="14">
        <v>560</v>
      </c>
      <c r="U13" s="4" t="s">
        <v>20</v>
      </c>
      <c r="V13" s="5"/>
      <c r="W13" s="5"/>
      <c r="X13" s="5"/>
      <c r="Y13" s="10"/>
    </row>
    <row r="14" spans="1:25" x14ac:dyDescent="0.25">
      <c r="A14" s="9"/>
      <c r="B14" s="4" t="s">
        <v>14</v>
      </c>
      <c r="C14" s="14">
        <v>560</v>
      </c>
      <c r="D14" s="4" t="s">
        <v>20</v>
      </c>
      <c r="E14" s="5"/>
      <c r="F14" s="5"/>
      <c r="G14" s="5"/>
      <c r="H14" s="5"/>
      <c r="I14" s="5"/>
      <c r="J14" s="5"/>
      <c r="K14" s="4" t="s">
        <v>3</v>
      </c>
      <c r="L14" s="14">
        <v>1400</v>
      </c>
      <c r="M14" s="4" t="s">
        <v>7</v>
      </c>
      <c r="N14" s="5"/>
      <c r="O14" s="5"/>
      <c r="P14" s="5"/>
      <c r="Q14" s="5"/>
      <c r="R14" s="9"/>
      <c r="S14" s="4" t="s">
        <v>15</v>
      </c>
      <c r="T14" s="14">
        <v>1.7000000000000001E-2</v>
      </c>
      <c r="U14" s="4" t="s">
        <v>26</v>
      </c>
      <c r="V14" s="5"/>
      <c r="W14" s="5"/>
      <c r="X14" s="5"/>
      <c r="Y14" s="10"/>
    </row>
    <row r="15" spans="1:25" x14ac:dyDescent="0.25">
      <c r="A15" s="9"/>
      <c r="B15" s="4" t="s">
        <v>15</v>
      </c>
      <c r="C15" s="14">
        <v>1.7000000000000001E-2</v>
      </c>
      <c r="D15" s="4"/>
      <c r="E15" s="5"/>
      <c r="F15" s="5"/>
      <c r="G15" s="5"/>
      <c r="H15" s="5"/>
      <c r="I15" s="5"/>
      <c r="J15" s="5"/>
      <c r="K15" s="9"/>
      <c r="L15" s="5"/>
      <c r="M15" s="5"/>
      <c r="N15" s="5"/>
      <c r="O15" s="5"/>
      <c r="P15" s="5"/>
      <c r="Q15" s="5"/>
      <c r="R15" s="9"/>
      <c r="S15" s="4" t="s">
        <v>16</v>
      </c>
      <c r="T15" s="14">
        <v>3281</v>
      </c>
      <c r="U15" s="4" t="s">
        <v>22</v>
      </c>
      <c r="V15" s="5"/>
      <c r="W15" s="5"/>
      <c r="X15" s="5"/>
      <c r="Y15" s="10"/>
    </row>
    <row r="16" spans="1:25" x14ac:dyDescent="0.25">
      <c r="A16" s="9"/>
      <c r="B16" s="4" t="s">
        <v>16</v>
      </c>
      <c r="C16" s="14">
        <v>5000</v>
      </c>
      <c r="D16" s="4" t="s">
        <v>22</v>
      </c>
      <c r="E16" s="5"/>
      <c r="F16" s="5"/>
      <c r="G16" s="5"/>
      <c r="H16" s="5"/>
      <c r="I16" s="5"/>
      <c r="J16" s="5"/>
      <c r="K16" s="16" t="s">
        <v>27</v>
      </c>
      <c r="L16" s="15">
        <f>60*L10*L11*L12/(L13*L13*L14)</f>
        <v>16.613333333333333</v>
      </c>
      <c r="M16" s="15" t="s">
        <v>28</v>
      </c>
      <c r="N16" s="5"/>
      <c r="O16" s="5"/>
      <c r="P16" s="5"/>
      <c r="Q16" s="5"/>
      <c r="R16" s="9"/>
      <c r="S16" s="4" t="s">
        <v>13</v>
      </c>
      <c r="T16" s="14">
        <v>0.66</v>
      </c>
      <c r="U16" s="4" t="s">
        <v>26</v>
      </c>
      <c r="V16" s="5"/>
      <c r="W16" s="5"/>
      <c r="X16" s="5"/>
      <c r="Y16" s="10"/>
    </row>
    <row r="17" spans="1:25" x14ac:dyDescent="0.25">
      <c r="A17" s="9"/>
      <c r="B17" s="4" t="s">
        <v>17</v>
      </c>
      <c r="C17" s="14">
        <v>1400</v>
      </c>
      <c r="D17" s="4" t="s">
        <v>29</v>
      </c>
      <c r="E17" s="5"/>
      <c r="F17" s="5"/>
      <c r="G17" s="5"/>
      <c r="H17" s="5"/>
      <c r="I17" s="5"/>
      <c r="J17" s="5"/>
      <c r="K17" s="9"/>
      <c r="L17" s="5"/>
      <c r="M17" s="5"/>
      <c r="N17" s="5"/>
      <c r="O17" s="5"/>
      <c r="P17" s="5"/>
      <c r="Q17" s="5"/>
      <c r="R17" s="9"/>
      <c r="S17" s="5"/>
      <c r="T17" s="5"/>
      <c r="U17" s="5"/>
      <c r="V17" s="5"/>
      <c r="W17" s="5"/>
      <c r="X17" s="5"/>
      <c r="Y17" s="10"/>
    </row>
    <row r="18" spans="1:25" x14ac:dyDescent="0.25">
      <c r="A18" s="9"/>
      <c r="B18" s="4" t="s">
        <v>4</v>
      </c>
      <c r="C18" s="14">
        <v>10</v>
      </c>
      <c r="D18" s="4" t="s">
        <v>30</v>
      </c>
      <c r="E18" s="5"/>
      <c r="F18" s="5"/>
      <c r="G18" s="5"/>
      <c r="H18" s="5"/>
      <c r="I18" s="5"/>
      <c r="J18" s="5"/>
      <c r="K18" s="9"/>
      <c r="L18" s="5"/>
      <c r="M18" s="5"/>
      <c r="N18" s="5"/>
      <c r="O18" s="5"/>
      <c r="P18" s="5"/>
      <c r="Q18" s="5"/>
      <c r="R18" s="9"/>
      <c r="S18" s="15" t="s">
        <v>0</v>
      </c>
      <c r="T18" s="15">
        <f>X12</f>
        <v>126.3397252214386</v>
      </c>
      <c r="U18" s="15" t="s">
        <v>25</v>
      </c>
      <c r="V18" s="5"/>
      <c r="W18" s="5"/>
      <c r="X18" s="5"/>
      <c r="Y18" s="10"/>
    </row>
    <row r="19" spans="1:25" x14ac:dyDescent="0.25">
      <c r="A19" s="9"/>
      <c r="B19" s="4" t="s">
        <v>18</v>
      </c>
      <c r="C19" s="14">
        <f>C18^5</f>
        <v>100000</v>
      </c>
      <c r="D19" s="4"/>
      <c r="E19" s="5"/>
      <c r="F19" s="5"/>
      <c r="G19" s="5"/>
      <c r="H19" s="5"/>
      <c r="I19" s="5"/>
      <c r="J19" s="5"/>
      <c r="K19" s="9"/>
      <c r="L19" s="5"/>
      <c r="M19" s="5"/>
      <c r="N19" s="5"/>
      <c r="O19" s="5"/>
      <c r="P19" s="5"/>
      <c r="Q19" s="5"/>
      <c r="R19" s="9"/>
      <c r="S19" s="5"/>
      <c r="T19" s="5"/>
      <c r="U19" s="5"/>
      <c r="V19" s="5"/>
      <c r="W19" s="5"/>
      <c r="X19" s="5"/>
      <c r="Y19" s="10"/>
    </row>
    <row r="20" spans="1:25" x14ac:dyDescent="0.25">
      <c r="A20" s="9"/>
      <c r="B20" s="5"/>
      <c r="C20" s="5"/>
      <c r="D20" s="5"/>
      <c r="E20" s="5"/>
      <c r="F20" s="5"/>
      <c r="G20" s="5"/>
      <c r="H20" s="5"/>
      <c r="I20" s="5"/>
      <c r="J20" s="5"/>
      <c r="K20" s="9"/>
      <c r="L20" s="5"/>
      <c r="M20" s="5"/>
      <c r="N20" s="5"/>
      <c r="O20" s="5"/>
      <c r="P20" s="5"/>
      <c r="Q20" s="5"/>
      <c r="R20" s="9"/>
      <c r="S20" s="5"/>
      <c r="T20" s="5"/>
      <c r="U20" s="5"/>
      <c r="V20" s="5"/>
      <c r="W20" s="5"/>
      <c r="X20" s="5"/>
      <c r="Y20" s="10"/>
    </row>
    <row r="21" spans="1:25" x14ac:dyDescent="0.25">
      <c r="A21" s="9"/>
      <c r="B21" s="15" t="s">
        <v>19</v>
      </c>
      <c r="C21" s="15">
        <f>12.6*((C11*C12^2)*C13*C14*C15*C16)/(C17*C19)</f>
        <v>2.1522267648</v>
      </c>
      <c r="D21" s="15" t="s">
        <v>29</v>
      </c>
      <c r="E21" s="5"/>
      <c r="F21" s="5"/>
      <c r="G21" s="5"/>
      <c r="H21" s="5"/>
      <c r="I21" s="5"/>
      <c r="J21" s="5"/>
      <c r="K21" s="9"/>
      <c r="L21" s="5"/>
      <c r="M21" s="5"/>
      <c r="N21" s="5"/>
      <c r="O21" s="5"/>
      <c r="P21" s="5"/>
      <c r="Q21" s="5"/>
      <c r="R21" s="9"/>
      <c r="S21" s="5"/>
      <c r="T21" s="5"/>
      <c r="U21" s="5"/>
      <c r="V21" s="5"/>
      <c r="W21" s="5"/>
      <c r="X21" s="5"/>
      <c r="Y21" s="10"/>
    </row>
    <row r="22" spans="1:25" x14ac:dyDescent="0.25">
      <c r="A22" s="9"/>
      <c r="B22" s="5"/>
      <c r="C22" s="5"/>
      <c r="D22" s="5"/>
      <c r="E22" s="5"/>
      <c r="F22" s="5"/>
      <c r="G22" s="5"/>
      <c r="H22" s="5"/>
      <c r="I22" s="5"/>
      <c r="J22" s="5"/>
      <c r="K22" s="9"/>
      <c r="L22" s="5"/>
      <c r="M22" s="5"/>
      <c r="N22" s="5"/>
      <c r="O22" s="5"/>
      <c r="P22" s="5"/>
      <c r="Q22" s="5"/>
      <c r="R22" s="9"/>
      <c r="S22" s="5"/>
      <c r="T22" s="5"/>
      <c r="U22" s="5"/>
      <c r="V22" s="5"/>
      <c r="W22" s="5"/>
      <c r="X22" s="5"/>
      <c r="Y22" s="10"/>
    </row>
    <row r="23" spans="1:25" x14ac:dyDescent="0.25">
      <c r="A23" s="9"/>
      <c r="B23" s="5"/>
      <c r="C23" s="5"/>
      <c r="D23" s="5"/>
      <c r="E23" s="5"/>
      <c r="F23" s="5"/>
      <c r="G23" s="5"/>
      <c r="H23" s="5"/>
      <c r="I23" s="5"/>
      <c r="J23" s="5"/>
      <c r="K23" s="9"/>
      <c r="L23" s="5"/>
      <c r="M23" s="5"/>
      <c r="N23" s="5"/>
      <c r="O23" s="5"/>
      <c r="P23" s="5"/>
      <c r="Q23" s="5"/>
      <c r="R23" s="9"/>
      <c r="S23" s="5"/>
      <c r="T23" s="5"/>
      <c r="U23" s="5"/>
      <c r="V23" s="5"/>
      <c r="W23" s="5"/>
      <c r="X23" s="5"/>
      <c r="Y23" s="10"/>
    </row>
    <row r="24" spans="1:25" x14ac:dyDescent="0.25">
      <c r="A24" s="9"/>
      <c r="B24" s="5"/>
      <c r="C24" s="5"/>
      <c r="D24" s="5"/>
      <c r="E24" s="5"/>
      <c r="F24" s="5"/>
      <c r="G24" s="5"/>
      <c r="H24" s="5"/>
      <c r="I24" s="5"/>
      <c r="J24" s="5"/>
      <c r="K24" s="9"/>
      <c r="L24" s="5"/>
      <c r="M24" s="5"/>
      <c r="N24" s="5"/>
      <c r="O24" s="5"/>
      <c r="P24" s="5"/>
      <c r="Q24" s="5"/>
      <c r="R24" s="9"/>
      <c r="S24" s="5"/>
      <c r="T24" s="5"/>
      <c r="U24" s="5"/>
      <c r="V24" s="5"/>
      <c r="W24" s="5"/>
      <c r="X24" s="5"/>
      <c r="Y24" s="10"/>
    </row>
    <row r="25" spans="1:25" x14ac:dyDescent="0.25">
      <c r="A25" s="9"/>
      <c r="B25" s="5"/>
      <c r="C25" s="5"/>
      <c r="D25" s="5"/>
      <c r="E25" s="5"/>
      <c r="F25" s="5"/>
      <c r="G25" s="5"/>
      <c r="H25" s="5"/>
      <c r="I25" s="5"/>
      <c r="J25" s="5"/>
      <c r="K25" s="9"/>
      <c r="L25" s="5"/>
      <c r="M25" s="5"/>
      <c r="N25" s="5"/>
      <c r="O25" s="5"/>
      <c r="P25" s="5"/>
      <c r="Q25" s="5"/>
      <c r="R25" s="9"/>
      <c r="S25" s="5"/>
      <c r="T25" s="5"/>
      <c r="U25" s="5"/>
      <c r="V25" s="5"/>
      <c r="W25" s="5"/>
      <c r="X25" s="5"/>
      <c r="Y25" s="10"/>
    </row>
    <row r="26" spans="1:25" x14ac:dyDescent="0.25">
      <c r="A26" s="9"/>
      <c r="B26" s="5"/>
      <c r="C26" s="5"/>
      <c r="D26" s="5"/>
      <c r="E26" s="5"/>
      <c r="F26" s="5"/>
      <c r="G26" s="5"/>
      <c r="H26" s="5"/>
      <c r="I26" s="5"/>
      <c r="J26" s="5"/>
      <c r="K26" s="9"/>
      <c r="L26" s="5"/>
      <c r="M26" s="5"/>
      <c r="N26" s="5"/>
      <c r="O26" s="5"/>
      <c r="P26" s="5"/>
      <c r="Q26" s="5"/>
      <c r="R26" s="9"/>
      <c r="S26" s="5"/>
      <c r="T26" s="5"/>
      <c r="U26" s="5"/>
      <c r="V26" s="5"/>
      <c r="W26" s="5"/>
      <c r="X26" s="5"/>
      <c r="Y26" s="10"/>
    </row>
    <row r="27" spans="1:25" ht="15.75" thickBot="1" x14ac:dyDescent="0.3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1"/>
      <c r="L27" s="12"/>
      <c r="M27" s="12"/>
      <c r="N27" s="12"/>
      <c r="O27" s="12"/>
      <c r="P27" s="12"/>
      <c r="Q27" s="12"/>
      <c r="R27" s="11"/>
      <c r="S27" s="12"/>
      <c r="T27" s="12"/>
      <c r="U27" s="12"/>
      <c r="V27" s="12"/>
      <c r="W27" s="12"/>
      <c r="X27" s="12"/>
      <c r="Y27" s="13"/>
    </row>
    <row r="30" spans="1:25" ht="23.25" x14ac:dyDescent="0.35">
      <c r="A30" s="31"/>
      <c r="B30" s="33" t="s">
        <v>75</v>
      </c>
      <c r="C30" s="31"/>
      <c r="D30" s="31"/>
      <c r="E30" s="31"/>
      <c r="F30" s="31"/>
      <c r="G30" s="31"/>
      <c r="H30" s="31"/>
      <c r="I30" s="31"/>
      <c r="J30" s="31"/>
    </row>
    <row r="35" spans="1:8" x14ac:dyDescent="0.25">
      <c r="G35" s="35"/>
      <c r="H35" s="35"/>
    </row>
    <row r="36" spans="1:8" x14ac:dyDescent="0.25">
      <c r="G36" s="35"/>
      <c r="H36" s="35"/>
    </row>
    <row r="37" spans="1:8" x14ac:dyDescent="0.25">
      <c r="G37" s="35"/>
      <c r="H37" s="35"/>
    </row>
    <row r="38" spans="1:8" x14ac:dyDescent="0.25">
      <c r="G38" s="35"/>
      <c r="H38" s="35"/>
    </row>
    <row r="39" spans="1:8" x14ac:dyDescent="0.25">
      <c r="A39" s="4" t="s">
        <v>63</v>
      </c>
      <c r="B39" s="3">
        <v>1200</v>
      </c>
      <c r="C39" s="4" t="s">
        <v>66</v>
      </c>
      <c r="G39" s="35"/>
      <c r="H39" s="35"/>
    </row>
    <row r="40" spans="1:8" x14ac:dyDescent="0.25">
      <c r="A40" s="4" t="s">
        <v>64</v>
      </c>
      <c r="B40" s="3">
        <v>2.125</v>
      </c>
      <c r="C40" s="4" t="s">
        <v>8</v>
      </c>
      <c r="G40" s="35"/>
      <c r="H40" s="35"/>
    </row>
    <row r="41" spans="1:8" x14ac:dyDescent="0.25">
      <c r="A41" s="30" t="s">
        <v>65</v>
      </c>
      <c r="B41" s="30">
        <f>B40*B40</f>
        <v>4.515625</v>
      </c>
      <c r="G41" s="35"/>
      <c r="H41" s="35"/>
    </row>
    <row r="42" spans="1:8" x14ac:dyDescent="0.25">
      <c r="G42" s="35"/>
      <c r="H42" s="35"/>
    </row>
    <row r="43" spans="1:8" x14ac:dyDescent="0.25">
      <c r="A43" s="31" t="s">
        <v>67</v>
      </c>
      <c r="B43" s="31">
        <f>(0.012*B39)/B41</f>
        <v>3.1889273356401384</v>
      </c>
      <c r="C43" s="31"/>
    </row>
    <row r="51" spans="1:3" x14ac:dyDescent="0.25">
      <c r="A51" s="4" t="s">
        <v>15</v>
      </c>
      <c r="B51" s="3">
        <v>0.2</v>
      </c>
      <c r="C51" s="4" t="s">
        <v>26</v>
      </c>
    </row>
    <row r="52" spans="1:3" x14ac:dyDescent="0.25">
      <c r="A52" s="4" t="s">
        <v>63</v>
      </c>
      <c r="B52" s="3">
        <v>1200</v>
      </c>
      <c r="C52" s="4" t="s">
        <v>66</v>
      </c>
    </row>
    <row r="53" spans="1:3" x14ac:dyDescent="0.25">
      <c r="A53" s="4" t="s">
        <v>68</v>
      </c>
      <c r="B53" s="3">
        <v>0.81</v>
      </c>
      <c r="C53" s="4" t="s">
        <v>26</v>
      </c>
    </row>
    <row r="54" spans="1:3" x14ac:dyDescent="0.25">
      <c r="A54" s="4" t="s">
        <v>64</v>
      </c>
      <c r="B54" s="3">
        <v>2.125</v>
      </c>
      <c r="C54" s="4" t="s">
        <v>8</v>
      </c>
    </row>
    <row r="55" spans="1:3" x14ac:dyDescent="0.25">
      <c r="A55" s="30" t="s">
        <v>69</v>
      </c>
      <c r="B55" s="30">
        <f>B54^5</f>
        <v>43.330596923828125</v>
      </c>
    </row>
    <row r="56" spans="1:3" x14ac:dyDescent="0.25">
      <c r="A56" s="30" t="s">
        <v>70</v>
      </c>
      <c r="B56" s="30">
        <f>B52^2</f>
        <v>1440000</v>
      </c>
    </row>
    <row r="58" spans="1:3" x14ac:dyDescent="0.25">
      <c r="A58" s="31" t="s">
        <v>71</v>
      </c>
      <c r="B58" s="31">
        <f>(0.00115*B51*B56*B53)/B55</f>
        <v>6.1912832743015667</v>
      </c>
      <c r="C58" s="31" t="s">
        <v>72</v>
      </c>
    </row>
    <row r="60" spans="1:3" x14ac:dyDescent="0.25">
      <c r="A60" t="s">
        <v>73</v>
      </c>
      <c r="B60">
        <v>3000</v>
      </c>
      <c r="C60" t="s">
        <v>22</v>
      </c>
    </row>
    <row r="61" spans="1:3" x14ac:dyDescent="0.25">
      <c r="A61" s="31" t="s">
        <v>74</v>
      </c>
      <c r="B61" s="31">
        <f>B60*(B58/100)</f>
        <v>185.738498229047</v>
      </c>
      <c r="C61" s="31" t="s">
        <v>7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opLeftCell="A5" workbookViewId="0">
      <selection activeCell="C21" sqref="C21"/>
    </sheetView>
  </sheetViews>
  <sheetFormatPr baseColWidth="10" defaultRowHeight="15" x14ac:dyDescent="0.25"/>
  <cols>
    <col min="2" max="2" width="7.5703125" customWidth="1"/>
    <col min="3" max="4" width="8.140625" customWidth="1"/>
    <col min="11" max="11" width="11.85546875" bestFit="1" customWidth="1"/>
  </cols>
  <sheetData>
    <row r="2" spans="1:13" x14ac:dyDescent="0.25">
      <c r="B2" t="s">
        <v>36</v>
      </c>
    </row>
    <row r="4" spans="1:13" x14ac:dyDescent="0.25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 x14ac:dyDescent="0.2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 x14ac:dyDescent="0.25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 x14ac:dyDescent="0.25">
      <c r="A9" s="1"/>
      <c r="B9" s="1"/>
      <c r="C9" s="1"/>
      <c r="D9" s="1"/>
      <c r="E9" s="1"/>
      <c r="F9" s="1"/>
      <c r="G9" s="1"/>
      <c r="H9" s="1"/>
    </row>
    <row r="10" spans="1:13" ht="15.75" thickBot="1" x14ac:dyDescent="0.3"/>
    <row r="11" spans="1:13" ht="15.75" thickBot="1" x14ac:dyDescent="0.3">
      <c r="J11" s="28" t="s">
        <v>37</v>
      </c>
      <c r="K11" s="29">
        <v>0.64680000000000004</v>
      </c>
    </row>
    <row r="12" spans="1:13" ht="15.75" thickBot="1" x14ac:dyDescent="0.3">
      <c r="B12" s="4" t="s">
        <v>38</v>
      </c>
      <c r="C12" s="4">
        <f>K13</f>
        <v>1.2574011979233835</v>
      </c>
      <c r="D12" s="4"/>
    </row>
    <row r="13" spans="1:13" ht="15.75" thickBot="1" x14ac:dyDescent="0.3">
      <c r="B13" s="4" t="s">
        <v>39</v>
      </c>
      <c r="C13" s="3">
        <v>25</v>
      </c>
      <c r="D13" s="4" t="s">
        <v>25</v>
      </c>
      <c r="J13" s="25" t="s">
        <v>38</v>
      </c>
      <c r="K13" s="27">
        <f>(2.738-LOG(K11,10))/2.328</f>
        <v>1.2574011979233835</v>
      </c>
    </row>
    <row r="14" spans="1:13" x14ac:dyDescent="0.25">
      <c r="B14" s="4" t="s">
        <v>40</v>
      </c>
      <c r="C14" s="3">
        <v>520</v>
      </c>
      <c r="D14" s="4" t="s">
        <v>20</v>
      </c>
    </row>
    <row r="15" spans="1:13" ht="15.75" thickBot="1" x14ac:dyDescent="0.3">
      <c r="B15" s="4" t="s">
        <v>41</v>
      </c>
      <c r="C15" s="3">
        <v>0.83899999999999997</v>
      </c>
      <c r="D15" s="4" t="s">
        <v>26</v>
      </c>
    </row>
    <row r="16" spans="1:13" ht="15.75" thickBot="1" x14ac:dyDescent="0.3">
      <c r="B16" s="4" t="s">
        <v>42</v>
      </c>
      <c r="C16" s="3">
        <v>0.86599999999999999</v>
      </c>
      <c r="D16" s="4" t="s">
        <v>26</v>
      </c>
      <c r="F16" s="25" t="s">
        <v>47</v>
      </c>
      <c r="G16" s="26">
        <f>8.57*C21*C13*C14*C23*(1/C17)*(C24-1)</f>
        <v>675.95097736356604</v>
      </c>
      <c r="H16" s="27" t="s">
        <v>60</v>
      </c>
    </row>
    <row r="17" spans="2:4" x14ac:dyDescent="0.25">
      <c r="B17" s="4" t="s">
        <v>43</v>
      </c>
      <c r="C17" s="3">
        <v>100</v>
      </c>
      <c r="D17" s="4" t="s">
        <v>61</v>
      </c>
    </row>
    <row r="18" spans="2:4" x14ac:dyDescent="0.25">
      <c r="B18" s="4" t="s">
        <v>17</v>
      </c>
      <c r="C18" s="3">
        <v>741</v>
      </c>
      <c r="D18" s="4" t="s">
        <v>29</v>
      </c>
    </row>
    <row r="19" spans="2:4" x14ac:dyDescent="0.25">
      <c r="B19" s="4" t="s">
        <v>32</v>
      </c>
      <c r="C19" s="3">
        <v>1440</v>
      </c>
      <c r="D19" s="4" t="s">
        <v>29</v>
      </c>
    </row>
    <row r="21" spans="2:4" x14ac:dyDescent="0.25">
      <c r="B21" s="32" t="s">
        <v>48</v>
      </c>
      <c r="C21" s="32">
        <f>C12/(C12-1)</f>
        <v>4.8849858045247103</v>
      </c>
      <c r="D21" s="32"/>
    </row>
    <row r="22" spans="2:4" x14ac:dyDescent="0.25">
      <c r="B22" s="32" t="s">
        <v>44</v>
      </c>
      <c r="C22" s="32">
        <f>(C12-1)/C12</f>
        <v>0.20470888555576797</v>
      </c>
      <c r="D22" s="32"/>
    </row>
    <row r="23" spans="2:4" x14ac:dyDescent="0.25">
      <c r="B23" s="32" t="s">
        <v>45</v>
      </c>
      <c r="C23" s="32">
        <f>(C15+C16)/2</f>
        <v>0.85250000000000004</v>
      </c>
      <c r="D23" s="32"/>
    </row>
    <row r="24" spans="2:4" x14ac:dyDescent="0.25">
      <c r="B24" s="32" t="s">
        <v>46</v>
      </c>
      <c r="C24" s="32">
        <f>(C19/C18)^C22</f>
        <v>1.1456912040216334</v>
      </c>
      <c r="D24" s="32"/>
    </row>
    <row r="25" spans="2:4" x14ac:dyDescent="0.25">
      <c r="B25" s="32"/>
      <c r="C25" s="32"/>
      <c r="D25" s="32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5:G15"/>
  <sheetViews>
    <sheetView workbookViewId="0">
      <selection activeCell="G5" sqref="G5:G15"/>
    </sheetView>
  </sheetViews>
  <sheetFormatPr baseColWidth="10" defaultRowHeight="15" x14ac:dyDescent="0.25"/>
  <sheetData>
    <row r="5" spans="5:7" ht="15.75" x14ac:dyDescent="0.25">
      <c r="E5" s="23" t="s">
        <v>49</v>
      </c>
      <c r="F5" s="24">
        <v>0.58299999999999996</v>
      </c>
      <c r="G5">
        <f>F5/100</f>
        <v>5.8299999999999992E-3</v>
      </c>
    </row>
    <row r="6" spans="5:7" ht="15.75" x14ac:dyDescent="0.25">
      <c r="E6" s="23" t="s">
        <v>50</v>
      </c>
      <c r="F6" s="24">
        <v>7.9000000000000001E-2</v>
      </c>
      <c r="G6">
        <f t="shared" ref="G6:G15" si="0">F6/100</f>
        <v>7.9000000000000001E-4</v>
      </c>
    </row>
    <row r="7" spans="5:7" ht="15.75" x14ac:dyDescent="0.25">
      <c r="E7" s="23" t="s">
        <v>51</v>
      </c>
      <c r="F7" s="24">
        <v>87.046999999999997</v>
      </c>
      <c r="G7">
        <f t="shared" si="0"/>
        <v>0.87046999999999997</v>
      </c>
    </row>
    <row r="8" spans="5:7" ht="15.75" x14ac:dyDescent="0.25">
      <c r="E8" s="23" t="s">
        <v>52</v>
      </c>
      <c r="F8" s="24">
        <v>7.1340000000000003</v>
      </c>
      <c r="G8">
        <f t="shared" si="0"/>
        <v>7.1340000000000001E-2</v>
      </c>
    </row>
    <row r="9" spans="5:7" ht="15.75" x14ac:dyDescent="0.25">
      <c r="E9" s="23" t="s">
        <v>53</v>
      </c>
      <c r="F9" s="24">
        <v>3.0880000000000001</v>
      </c>
      <c r="G9">
        <f t="shared" si="0"/>
        <v>3.0880000000000001E-2</v>
      </c>
    </row>
    <row r="10" spans="5:7" ht="15.75" x14ac:dyDescent="0.25">
      <c r="E10" s="23" t="s">
        <v>54</v>
      </c>
      <c r="F10" s="24">
        <v>0.43099999999999999</v>
      </c>
      <c r="G10">
        <f t="shared" si="0"/>
        <v>4.3099999999999996E-3</v>
      </c>
    </row>
    <row r="11" spans="5:7" ht="15.75" x14ac:dyDescent="0.25">
      <c r="E11" s="23" t="s">
        <v>55</v>
      </c>
      <c r="F11" s="24">
        <v>0.84199999999999997</v>
      </c>
      <c r="G11">
        <f t="shared" si="0"/>
        <v>8.4200000000000004E-3</v>
      </c>
    </row>
    <row r="12" spans="5:7" ht="15.75" x14ac:dyDescent="0.25">
      <c r="E12" s="23" t="s">
        <v>56</v>
      </c>
      <c r="F12" s="24">
        <v>0.26200000000000001</v>
      </c>
      <c r="G12">
        <f t="shared" si="0"/>
        <v>2.6199999999999999E-3</v>
      </c>
    </row>
    <row r="13" spans="5:7" ht="15.75" x14ac:dyDescent="0.25">
      <c r="E13" s="23" t="s">
        <v>57</v>
      </c>
      <c r="F13" s="24">
        <v>0.23300000000000001</v>
      </c>
      <c r="G13">
        <f t="shared" si="0"/>
        <v>2.33E-3</v>
      </c>
    </row>
    <row r="14" spans="5:7" ht="15.75" x14ac:dyDescent="0.25">
      <c r="E14" s="23" t="s">
        <v>58</v>
      </c>
      <c r="F14" s="24">
        <v>0.184</v>
      </c>
      <c r="G14">
        <f t="shared" si="0"/>
        <v>1.8400000000000001E-3</v>
      </c>
    </row>
    <row r="15" spans="5:7" ht="15.75" x14ac:dyDescent="0.25">
      <c r="E15" s="23" t="s">
        <v>59</v>
      </c>
      <c r="F15" s="24">
        <v>0.11700000000000001</v>
      </c>
      <c r="G15">
        <f t="shared" si="0"/>
        <v>1.17E-3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Velocidad Pig</vt:lpstr>
      <vt:lpstr>Diseño de Tuberias</vt:lpstr>
      <vt:lpstr>compresores HP</vt:lpstr>
      <vt:lpstr>Hoja4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2019-05-20T14:14:53Z</dcterms:created>
  <dcterms:modified xsi:type="dcterms:W3CDTF">2019-07-11T13:15:47Z</dcterms:modified>
</cp:coreProperties>
</file>